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<sst xmlns="http://schemas.openxmlformats.org/spreadsheetml/2006/main" count="61" uniqueCount="59">
  <si>
    <t>Department:</t>
  </si>
  <si>
    <t>Corporation:</t>
  </si>
  <si>
    <t>PARTICULARS</t>
  </si>
  <si>
    <t>Remarks</t>
  </si>
  <si>
    <t>(Estimates)</t>
  </si>
  <si>
    <t>(In Thousand Pesos)</t>
  </si>
  <si>
    <t>COMPARATIVE PROFIT AND LOSS STATEMENT</t>
  </si>
  <si>
    <t>I.</t>
  </si>
  <si>
    <t>Operating Revenues</t>
  </si>
  <si>
    <t>Other Revenues (Specify major items)</t>
  </si>
  <si>
    <t>II.</t>
  </si>
  <si>
    <t>III.</t>
  </si>
  <si>
    <t>GROSS PROFIT</t>
  </si>
  <si>
    <t>IV.</t>
  </si>
  <si>
    <t>OPERATING EXPENSES</t>
  </si>
  <si>
    <t>Personal Services</t>
  </si>
  <si>
    <t>Maintenance and Other Operating Expenses</t>
  </si>
  <si>
    <t>V.</t>
  </si>
  <si>
    <t>VI.</t>
  </si>
  <si>
    <t>INCOME TAX</t>
  </si>
  <si>
    <t>VII.</t>
  </si>
  <si>
    <t>Add:  SUBSIDIES</t>
  </si>
  <si>
    <t>VIII.</t>
  </si>
  <si>
    <t>NET PROFIT AND SUBSIDIES</t>
  </si>
  <si>
    <t>Cash Basis</t>
  </si>
  <si>
    <t>NET PROFIT/(LOSS) BEFORE INCOME TAX</t>
  </si>
  <si>
    <t>NET PROFIT/(LOSS) AFTER INCOME TAX</t>
  </si>
  <si>
    <t xml:space="preserve">        Subsidies from National Government</t>
  </si>
  <si>
    <t xml:space="preserve">        Rest of Subsidies</t>
  </si>
  <si>
    <t>(Audited)</t>
  </si>
  <si>
    <t>(Proposal)</t>
  </si>
  <si>
    <t>FY 2011</t>
  </si>
  <si>
    <t>Others</t>
  </si>
  <si>
    <t xml:space="preserve">   Non-cash Expenses</t>
  </si>
  <si>
    <t xml:space="preserve">      Depreciation of fixed assets</t>
  </si>
  <si>
    <t xml:space="preserve">      Amortization of deferred assets</t>
  </si>
  <si>
    <t xml:space="preserve">      Other non-cash expenses</t>
  </si>
  <si>
    <t>FY 2012</t>
  </si>
  <si>
    <t>REVENUES (DBM Form 703-A)</t>
  </si>
  <si>
    <t>COST OF SALES (DBM Form 703-B)</t>
  </si>
  <si>
    <t>FY 2013</t>
  </si>
  <si>
    <t>Fiscal Year 2014</t>
  </si>
  <si>
    <t>FY 2014</t>
  </si>
  <si>
    <t>Prepared: FY 2011 &amp; FY 2012</t>
  </si>
  <si>
    <t>Prepared:  FY 2013 &amp; FY 2014</t>
  </si>
  <si>
    <t>Approved by:</t>
  </si>
  <si>
    <t xml:space="preserve">           DBM Form  No.703</t>
  </si>
  <si>
    <t xml:space="preserve">    (include interest expense-operating, business taxes, duties and licenses other than income tax)</t>
  </si>
  <si>
    <t xml:space="preserve">                     Accrual Basis</t>
  </si>
  <si>
    <t>SALES REVENUE</t>
  </si>
  <si>
    <t>NET INCOME</t>
  </si>
  <si>
    <t>OPERATING RATIO</t>
  </si>
  <si>
    <t>Operating Ratio</t>
  </si>
  <si>
    <t>JOSEFA S.N. MANUGAS</t>
  </si>
  <si>
    <t>Division Manager-Finance</t>
  </si>
  <si>
    <t>Division Manager-Finance      Date</t>
  </si>
  <si>
    <t>Date</t>
  </si>
  <si>
    <t>General Manager                   Date</t>
  </si>
  <si>
    <t>ENGR. EDWARD L. REMO   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</si>
</sst>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/>
    </xf>
    <xf numFmtId="9" fontId="2" fillId="0" borderId="0" xfId="57" applyFont="1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3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1" name="Line 20"/>
        <xdr:cNvSpPr>
          <a:spLocks/>
        </xdr:cNvSpPr>
      </xdr:nvSpPr>
      <xdr:spPr>
        <a:xfrm>
          <a:off x="29337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1571625</xdr:colOff>
      <xdr:row>49</xdr:row>
      <xdr:rowOff>180975</xdr:rowOff>
    </xdr:from>
    <xdr:to>
      <xdr:col>1</xdr:col>
      <xdr:colOff>2324100</xdr:colOff>
      <xdr:row>49</xdr:row>
      <xdr:rowOff>180975</xdr:rowOff>
    </xdr:to>
    <xdr:sp>
      <xdr:nvSpPr>
        <xdr:cNvPr id="2" name="Line 31"/>
        <xdr:cNvSpPr>
          <a:spLocks/>
        </xdr:cNvSpPr>
      </xdr:nvSpPr>
      <xdr:spPr>
        <a:xfrm>
          <a:off x="1847850" y="10477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180975</xdr:rowOff>
    </xdr:from>
    <xdr:to>
      <xdr:col>4</xdr:col>
      <xdr:colOff>409575</xdr:colOff>
      <xdr:row>6</xdr:row>
      <xdr:rowOff>0</xdr:rowOff>
    </xdr:to>
    <xdr:sp>
      <xdr:nvSpPr>
        <xdr:cNvPr id="3" name="Rectangle 33"/>
        <xdr:cNvSpPr>
          <a:spLocks/>
        </xdr:cNvSpPr>
      </xdr:nvSpPr>
      <xdr:spPr>
        <a:xfrm>
          <a:off x="4695825" y="9525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447675</xdr:colOff>
      <xdr:row>4</xdr:row>
      <xdr:rowOff>180975</xdr:rowOff>
    </xdr:from>
    <xdr:to>
      <xdr:col>2</xdr:col>
      <xdr:colOff>847725</xdr:colOff>
      <xdr:row>6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3381375" y="9525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3-A%20SalesRevenue%20Stat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3-B%20Cost%20of%20Sales%20State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FinancialReports\CY%202011\IncomeStatement_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FinancialReports\CY%202012\IncomeStatement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3-D%20MOO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3-C%20Staffing%20Summary,%20e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C14">
            <v>37813068.67</v>
          </cell>
          <cell r="D14">
            <v>41819549.65</v>
          </cell>
          <cell r="E14">
            <v>51438369.60245</v>
          </cell>
          <cell r="F14">
            <v>57111583.41240499</v>
          </cell>
        </row>
        <row r="22">
          <cell r="C22">
            <v>2368737.48</v>
          </cell>
          <cell r="D22">
            <v>2360270.69</v>
          </cell>
          <cell r="E22">
            <v>3200000</v>
          </cell>
          <cell r="F22">
            <v>3700000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C13">
            <v>616767.42</v>
          </cell>
          <cell r="D13">
            <v>865551.59</v>
          </cell>
        </row>
        <row r="19">
          <cell r="C19">
            <v>1846957.2400000002</v>
          </cell>
          <cell r="D19">
            <v>1355706.92</v>
          </cell>
        </row>
        <row r="20">
          <cell r="C20">
            <v>379568.5</v>
          </cell>
          <cell r="D20">
            <v>306916.44</v>
          </cell>
        </row>
        <row r="21">
          <cell r="C21">
            <v>1760308.6700000002</v>
          </cell>
          <cell r="D21">
            <v>2199206.6</v>
          </cell>
        </row>
        <row r="33">
          <cell r="C33">
            <v>4603601.83</v>
          </cell>
          <cell r="D33">
            <v>4727381.55</v>
          </cell>
          <cell r="E33">
            <v>6641536.6</v>
          </cell>
          <cell r="F33">
            <v>7162539.528000001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01"/>
      <sheetName val="feb"/>
      <sheetName val="02"/>
      <sheetName val="mar"/>
      <sheetName val="03"/>
      <sheetName val="apr"/>
      <sheetName val="04"/>
      <sheetName val="may"/>
      <sheetName val="05"/>
      <sheetName val="jun"/>
      <sheetName val="06"/>
      <sheetName val="jul"/>
      <sheetName val="07"/>
      <sheetName val="aug"/>
      <sheetName val="08"/>
      <sheetName val="sep"/>
      <sheetName val="09"/>
      <sheetName val="oct"/>
      <sheetName val="10"/>
      <sheetName val="nov"/>
      <sheetName val="11"/>
      <sheetName val="DEC"/>
      <sheetName val="12"/>
      <sheetName val="DEC-linked"/>
      <sheetName val="12-linked"/>
      <sheetName val="451-03"/>
    </sheetNames>
    <sheetDataSet>
      <sheetData sheetId="23">
        <row r="34">
          <cell r="L34">
            <v>17957008.049999997</v>
          </cell>
        </row>
        <row r="58">
          <cell r="K58">
            <v>2317553.3</v>
          </cell>
        </row>
        <row r="59">
          <cell r="K59">
            <v>288451.23</v>
          </cell>
        </row>
        <row r="60">
          <cell r="K60">
            <v>238697.73</v>
          </cell>
        </row>
        <row r="61">
          <cell r="K61">
            <v>246302.16</v>
          </cell>
        </row>
        <row r="62">
          <cell r="K62">
            <v>480218.91</v>
          </cell>
        </row>
        <row r="63">
          <cell r="K63">
            <v>70746.73</v>
          </cell>
        </row>
        <row r="73">
          <cell r="L73">
            <v>13729904.660000002</v>
          </cell>
        </row>
        <row r="76">
          <cell r="M76">
            <v>4522087.84</v>
          </cell>
        </row>
        <row r="77">
          <cell r="M77">
            <v>7537.92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01"/>
      <sheetName val="FEB"/>
      <sheetName val="02"/>
      <sheetName val="MAR"/>
      <sheetName val="03"/>
      <sheetName val="APR"/>
      <sheetName val="04"/>
      <sheetName val="MAY"/>
      <sheetName val="05"/>
      <sheetName val="JUNE"/>
      <sheetName val="06"/>
      <sheetName val="JULY"/>
      <sheetName val="07"/>
      <sheetName val="AUG"/>
      <sheetName val="08"/>
      <sheetName val="SEP"/>
      <sheetName val="09"/>
      <sheetName val="OCT"/>
      <sheetName val="10"/>
      <sheetName val="NOV"/>
      <sheetName val="11"/>
      <sheetName val="DEC"/>
      <sheetName val="12"/>
    </sheetNames>
    <sheetDataSet>
      <sheetData sheetId="22">
        <row r="34">
          <cell r="K34">
            <v>19431576.31</v>
          </cell>
        </row>
        <row r="57">
          <cell r="K57">
            <v>2361602.21</v>
          </cell>
        </row>
        <row r="58">
          <cell r="K58">
            <v>308837.24</v>
          </cell>
        </row>
        <row r="59">
          <cell r="K59">
            <v>260819.46</v>
          </cell>
        </row>
        <row r="60">
          <cell r="K60">
            <v>201787.17</v>
          </cell>
        </row>
        <row r="61">
          <cell r="K61">
            <v>376891.96</v>
          </cell>
        </row>
        <row r="62">
          <cell r="K62">
            <v>82066.53</v>
          </cell>
        </row>
        <row r="65">
          <cell r="K65">
            <v>11685073.660000002</v>
          </cell>
        </row>
        <row r="75">
          <cell r="K75">
            <v>2556487.9</v>
          </cell>
        </row>
        <row r="85">
          <cell r="K85">
            <v>244318.58</v>
          </cell>
        </row>
        <row r="90">
          <cell r="K90">
            <v>4157162.84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OE"/>
      <sheetName val="Other Services"/>
      <sheetName val="MOOE (Linked)"/>
      <sheetName val="Sheet2"/>
      <sheetName val="Sheet3"/>
    </sheetNames>
    <sheetDataSet>
      <sheetData sheetId="0">
        <row r="23">
          <cell r="D23">
            <v>3900000</v>
          </cell>
          <cell r="E23">
            <v>4200000</v>
          </cell>
        </row>
        <row r="41">
          <cell r="D41">
            <v>21436404.889447097</v>
          </cell>
          <cell r="E41">
            <v>24263626.474342577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WD2012"/>
      <sheetName val="CWD2013"/>
      <sheetName val="CWD2014"/>
      <sheetName val="Sheet1"/>
      <sheetName val="FINAL version"/>
      <sheetName val="Option 2"/>
      <sheetName val="Option 2 (2)"/>
      <sheetName val="Sheet2"/>
      <sheetName val="Sheet3"/>
    </sheetNames>
    <sheetDataSet>
      <sheetData sheetId="1">
        <row r="140">
          <cell r="AB140">
            <v>25542771.6</v>
          </cell>
        </row>
      </sheetData>
      <sheetData sheetId="2">
        <row r="143">
          <cell r="AB143">
            <v>26522816.060000006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90" zoomScaleNormal="90" zoomScalePageLayoutView="0" workbookViewId="0" topLeftCell="A42">
      <selection activeCell="A47" sqref="A47:G58"/>
    </sheetView>
  </sheetViews>
  <sheetFormatPr defaultColWidth="9.140625" defaultRowHeight="12.75"/>
  <cols>
    <col min="1" max="1" width="4.140625" style="1" customWidth="1"/>
    <col min="2" max="2" width="39.8515625" style="1" customWidth="1"/>
    <col min="3" max="3" width="13.00390625" style="1" customWidth="1"/>
    <col min="4" max="4" width="13.28125" style="1" customWidth="1"/>
    <col min="5" max="5" width="13.8515625" style="1" customWidth="1"/>
    <col min="6" max="6" width="13.140625" style="1" customWidth="1"/>
    <col min="7" max="7" width="27.57421875" style="1" customWidth="1"/>
    <col min="8" max="16384" width="9.140625" style="1" customWidth="1"/>
  </cols>
  <sheetData>
    <row r="1" ht="15">
      <c r="G1" s="3" t="s">
        <v>46</v>
      </c>
    </row>
    <row r="2" spans="1:7" ht="15.75">
      <c r="A2" s="40" t="s">
        <v>6</v>
      </c>
      <c r="B2" s="40"/>
      <c r="C2" s="40"/>
      <c r="D2" s="40"/>
      <c r="E2" s="40"/>
      <c r="F2" s="40"/>
      <c r="G2" s="40"/>
    </row>
    <row r="3" spans="1:7" ht="15">
      <c r="A3" s="39" t="s">
        <v>5</v>
      </c>
      <c r="B3" s="39"/>
      <c r="C3" s="39"/>
      <c r="D3" s="39"/>
      <c r="E3" s="39"/>
      <c r="F3" s="39"/>
      <c r="G3" s="39"/>
    </row>
    <row r="4" spans="1:7" ht="15">
      <c r="A4" s="39" t="s">
        <v>41</v>
      </c>
      <c r="B4" s="39"/>
      <c r="C4" s="39"/>
      <c r="D4" s="39"/>
      <c r="E4" s="39"/>
      <c r="F4" s="39"/>
      <c r="G4" s="39"/>
    </row>
    <row r="5" spans="1:7" ht="15">
      <c r="A5" s="2"/>
      <c r="B5" s="2"/>
      <c r="C5" s="2"/>
      <c r="D5" s="2"/>
      <c r="E5" s="2"/>
      <c r="F5" s="2"/>
      <c r="G5" s="3"/>
    </row>
    <row r="6" spans="1:7" ht="15">
      <c r="A6" s="2"/>
      <c r="D6" s="20" t="s">
        <v>24</v>
      </c>
      <c r="E6" s="2" t="s">
        <v>48</v>
      </c>
      <c r="G6" s="3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5" t="s">
        <v>0</v>
      </c>
      <c r="B8" s="6"/>
      <c r="C8" s="4"/>
      <c r="D8" s="4"/>
      <c r="E8" s="4"/>
      <c r="F8" s="4"/>
      <c r="G8" s="7"/>
    </row>
    <row r="9" spans="1:7" ht="15">
      <c r="A9" s="8" t="s">
        <v>1</v>
      </c>
      <c r="B9" s="4"/>
      <c r="C9" s="4"/>
      <c r="D9" s="4"/>
      <c r="E9" s="4"/>
      <c r="F9" s="4"/>
      <c r="G9" s="7"/>
    </row>
    <row r="10" spans="1:7" ht="15">
      <c r="A10" s="9"/>
      <c r="B10" s="3"/>
      <c r="C10" s="10"/>
      <c r="D10" s="10"/>
      <c r="E10" s="10"/>
      <c r="F10" s="11"/>
      <c r="G10" s="12"/>
    </row>
    <row r="11" spans="1:7" ht="15">
      <c r="A11" s="38" t="s">
        <v>2</v>
      </c>
      <c r="B11" s="39"/>
      <c r="C11" s="13" t="s">
        <v>31</v>
      </c>
      <c r="D11" s="13" t="s">
        <v>37</v>
      </c>
      <c r="E11" s="13" t="s">
        <v>40</v>
      </c>
      <c r="F11" s="14" t="s">
        <v>42</v>
      </c>
      <c r="G11" s="15" t="s">
        <v>3</v>
      </c>
    </row>
    <row r="12" spans="1:7" ht="15">
      <c r="A12" s="8"/>
      <c r="B12" s="4"/>
      <c r="C12" s="16" t="s">
        <v>29</v>
      </c>
      <c r="D12" s="16" t="s">
        <v>29</v>
      </c>
      <c r="E12" s="16" t="s">
        <v>4</v>
      </c>
      <c r="F12" s="17" t="s">
        <v>30</v>
      </c>
      <c r="G12" s="18"/>
    </row>
    <row r="13" spans="1:7" ht="15">
      <c r="A13" s="10" t="s">
        <v>7</v>
      </c>
      <c r="B13" s="23" t="s">
        <v>38</v>
      </c>
      <c r="C13" s="36"/>
      <c r="D13" s="10"/>
      <c r="E13" s="10"/>
      <c r="F13" s="11"/>
      <c r="G13" s="12"/>
    </row>
    <row r="14" spans="1:7" ht="15">
      <c r="A14" s="9"/>
      <c r="B14" s="3" t="s">
        <v>8</v>
      </c>
      <c r="C14" s="24">
        <f>+'[1]Sheet1'!$C$14</f>
        <v>37813068.67</v>
      </c>
      <c r="D14" s="24">
        <f>+'[1]Sheet1'!$D$14</f>
        <v>41819549.65</v>
      </c>
      <c r="E14" s="24">
        <f>+'[1]Sheet1'!$E$14</f>
        <v>51438369.60245</v>
      </c>
      <c r="F14" s="25">
        <f>+'[1]Sheet1'!$F$14</f>
        <v>57111583.41240499</v>
      </c>
      <c r="G14" s="19"/>
    </row>
    <row r="15" spans="1:7" ht="15">
      <c r="A15" s="9"/>
      <c r="B15" s="3" t="s">
        <v>9</v>
      </c>
      <c r="C15" s="24">
        <f>+'[1]Sheet1'!C22</f>
        <v>2368737.48</v>
      </c>
      <c r="D15" s="24">
        <f>+'[1]Sheet1'!D22</f>
        <v>2360270.69</v>
      </c>
      <c r="E15" s="24">
        <f>+'[1]Sheet1'!E22</f>
        <v>3200000</v>
      </c>
      <c r="F15" s="25">
        <f>+'[1]Sheet1'!F22</f>
        <v>3700000</v>
      </c>
      <c r="G15" s="19"/>
    </row>
    <row r="16" spans="1:7" ht="15">
      <c r="A16" s="9"/>
      <c r="B16" s="3"/>
      <c r="C16" s="24"/>
      <c r="D16" s="24"/>
      <c r="E16" s="24"/>
      <c r="F16" s="25"/>
      <c r="G16" s="19"/>
    </row>
    <row r="17" spans="1:7" ht="15">
      <c r="A17" s="9" t="s">
        <v>10</v>
      </c>
      <c r="B17" s="3" t="s">
        <v>39</v>
      </c>
      <c r="C17" s="24">
        <f>+'[2]Sheet1'!$C$33</f>
        <v>4603601.83</v>
      </c>
      <c r="D17" s="24">
        <f>+'[2]Sheet1'!$D$33</f>
        <v>4727381.55</v>
      </c>
      <c r="E17" s="41">
        <f>+'[2]Sheet1'!$E$33</f>
        <v>6641536.6</v>
      </c>
      <c r="F17" s="25">
        <f>+'[2]Sheet1'!$F$33</f>
        <v>7162539.528000001</v>
      </c>
      <c r="G17" s="19"/>
    </row>
    <row r="18" spans="1:7" ht="15">
      <c r="A18" s="9"/>
      <c r="B18" s="3"/>
      <c r="C18" s="24"/>
      <c r="D18" s="24"/>
      <c r="E18" s="24"/>
      <c r="F18" s="25"/>
      <c r="G18" s="19"/>
    </row>
    <row r="19" spans="1:7" ht="15">
      <c r="A19" s="9" t="s">
        <v>11</v>
      </c>
      <c r="B19" s="3" t="s">
        <v>12</v>
      </c>
      <c r="C19" s="24">
        <f>+C14+C15-C17</f>
        <v>35578204.32</v>
      </c>
      <c r="D19" s="24">
        <f>+D14+D15-D17</f>
        <v>39452438.79</v>
      </c>
      <c r="E19" s="24">
        <f>+E14+E15-E17</f>
        <v>47996833.00245</v>
      </c>
      <c r="F19" s="25">
        <f>+F14+F15-F17</f>
        <v>53649043.88440499</v>
      </c>
      <c r="G19" s="19"/>
    </row>
    <row r="20" spans="1:7" ht="15">
      <c r="A20" s="9"/>
      <c r="B20" s="3"/>
      <c r="C20" s="24"/>
      <c r="D20" s="24"/>
      <c r="E20" s="24"/>
      <c r="F20" s="25"/>
      <c r="G20" s="19"/>
    </row>
    <row r="21" spans="1:7" ht="15">
      <c r="A21" s="9" t="s">
        <v>13</v>
      </c>
      <c r="B21" s="3" t="s">
        <v>14</v>
      </c>
      <c r="C21" s="24"/>
      <c r="D21" s="24"/>
      <c r="E21" s="24"/>
      <c r="F21" s="25"/>
      <c r="G21" s="19"/>
    </row>
    <row r="22" spans="1:7" ht="15">
      <c r="A22" s="9"/>
      <c r="B22" s="3" t="s">
        <v>15</v>
      </c>
      <c r="C22" s="24">
        <f>+'[3]12'!$L$34-'[2]Sheet1'!$C$19</f>
        <v>16110050.809999997</v>
      </c>
      <c r="D22" s="24">
        <f>'[4]DEC'!$K$34-'[2]Sheet1'!$D$19</f>
        <v>18075869.39</v>
      </c>
      <c r="E22" s="24">
        <f>+'[6]CWD2013'!$AB$140</f>
        <v>25542771.6</v>
      </c>
      <c r="F22" s="25">
        <f>+'[6]CWD2014'!$AB$143</f>
        <v>26522816.060000006</v>
      </c>
      <c r="G22" s="19"/>
    </row>
    <row r="23" spans="1:7" ht="30">
      <c r="A23" s="9"/>
      <c r="B23" s="28" t="s">
        <v>16</v>
      </c>
      <c r="C23" s="24">
        <f>+'[3]12'!$L$73-'[2]Sheet1'!$C$13-'[2]Sheet1'!$C$20-'[2]Sheet1'!$C$21+'[3]12'!$M$76+'[3]12'!$M$77-C28</f>
        <v>11860915.770000001</v>
      </c>
      <c r="D23" s="24">
        <f>'[4]DEC'!$K$65+'[4]DEC'!$K$75-'[2]Sheet1'!$D$13-'[2]Sheet1'!$D$20-'[2]Sheet1'!$D$21+'[4]DEC'!$K$90-D28</f>
        <v>11435045.200000003</v>
      </c>
      <c r="E23" s="24">
        <f>+'[5]MOOE'!D41-E28-E17</f>
        <v>10894868.289447097</v>
      </c>
      <c r="F23" s="25">
        <f>+'[5]MOOE'!E41-F28-F17</f>
        <v>12901086.946342576</v>
      </c>
      <c r="G23" s="19"/>
    </row>
    <row r="24" spans="1:7" ht="45">
      <c r="A24" s="9"/>
      <c r="B24" s="28" t="s">
        <v>47</v>
      </c>
      <c r="C24" s="24"/>
      <c r="D24" s="24"/>
      <c r="E24" s="24"/>
      <c r="F24" s="25"/>
      <c r="G24" s="19"/>
    </row>
    <row r="25" spans="1:7" ht="15">
      <c r="A25" s="9"/>
      <c r="B25" s="3"/>
      <c r="C25" s="24"/>
      <c r="D25" s="24"/>
      <c r="E25" s="24"/>
      <c r="F25" s="25"/>
      <c r="G25" s="19"/>
    </row>
    <row r="26" spans="1:7" ht="15">
      <c r="A26" s="9"/>
      <c r="B26" s="3" t="s">
        <v>32</v>
      </c>
      <c r="C26" s="24"/>
      <c r="D26" s="24"/>
      <c r="E26" s="24"/>
      <c r="F26" s="25"/>
      <c r="G26" s="19"/>
    </row>
    <row r="27" spans="1:7" ht="15">
      <c r="A27" s="9"/>
      <c r="B27" s="3" t="s">
        <v>33</v>
      </c>
      <c r="C27" s="24"/>
      <c r="D27" s="24"/>
      <c r="E27" s="24"/>
      <c r="F27" s="25"/>
      <c r="G27" s="19"/>
    </row>
    <row r="28" spans="1:9" ht="15">
      <c r="A28" s="9"/>
      <c r="B28" s="3" t="s">
        <v>34</v>
      </c>
      <c r="C28" s="24">
        <f>SUM('[3]12'!$K$58:$K$63)</f>
        <v>3641970.06</v>
      </c>
      <c r="D28" s="24">
        <f>SUM('[4]DEC'!$K$57:$K$62)</f>
        <v>3592004.57</v>
      </c>
      <c r="E28" s="24">
        <f>+'[5]MOOE'!D23</f>
        <v>3900000</v>
      </c>
      <c r="F28" s="25">
        <f>+'[5]MOOE'!E23</f>
        <v>4200000</v>
      </c>
      <c r="G28" s="19"/>
      <c r="I28" s="1" t="s">
        <v>52</v>
      </c>
    </row>
    <row r="29" spans="1:7" ht="15">
      <c r="A29" s="9"/>
      <c r="B29" s="3" t="s">
        <v>35</v>
      </c>
      <c r="C29" s="24"/>
      <c r="D29" s="24"/>
      <c r="E29" s="24"/>
      <c r="F29" s="25"/>
      <c r="G29" s="19"/>
    </row>
    <row r="30" spans="1:11" ht="15">
      <c r="A30" s="9"/>
      <c r="B30" s="3" t="s">
        <v>36</v>
      </c>
      <c r="C30" s="24"/>
      <c r="D30" s="24">
        <f>+'[4]DEC'!$K$85</f>
        <v>244318.58</v>
      </c>
      <c r="E30" s="24">
        <v>250000</v>
      </c>
      <c r="F30" s="25">
        <v>450000</v>
      </c>
      <c r="G30" s="19"/>
      <c r="I30" s="29">
        <f>SUM(F22:F30)</f>
        <v>44073903.00634258</v>
      </c>
      <c r="J30" s="29">
        <f>+F14+F15</f>
        <v>60811583.41240499</v>
      </c>
      <c r="K30" s="30">
        <f>+I30/J30</f>
        <v>0.7247616413380863</v>
      </c>
    </row>
    <row r="31" spans="1:7" ht="15">
      <c r="A31" s="9"/>
      <c r="B31" s="3"/>
      <c r="C31" s="24"/>
      <c r="D31" s="24"/>
      <c r="E31" s="24"/>
      <c r="F31" s="25"/>
      <c r="G31" s="19"/>
    </row>
    <row r="32" spans="1:7" ht="15">
      <c r="A32" s="9"/>
      <c r="B32" s="3"/>
      <c r="C32" s="24"/>
      <c r="D32" s="24"/>
      <c r="E32" s="24"/>
      <c r="F32" s="25"/>
      <c r="G32" s="19"/>
    </row>
    <row r="33" spans="1:7" ht="30">
      <c r="A33" s="9" t="s">
        <v>17</v>
      </c>
      <c r="B33" s="28" t="s">
        <v>25</v>
      </c>
      <c r="C33" s="24">
        <f>+C19-C22-C23-C28</f>
        <v>3965267.680000004</v>
      </c>
      <c r="D33" s="24">
        <f>+D19-D22-D23-D28-D30</f>
        <v>6105201.049999995</v>
      </c>
      <c r="E33" s="24">
        <f>+E19-E22-E23-E28-E30</f>
        <v>7409193.113002898</v>
      </c>
      <c r="F33" s="25">
        <f>+F19-F22-F23-F28-F30</f>
        <v>9575140.878062405</v>
      </c>
      <c r="G33" s="19"/>
    </row>
    <row r="34" spans="1:7" ht="15">
      <c r="A34" s="9"/>
      <c r="B34" s="3"/>
      <c r="C34" s="24"/>
      <c r="D34" s="24"/>
      <c r="E34" s="24"/>
      <c r="F34" s="25"/>
      <c r="G34" s="19"/>
    </row>
    <row r="35" spans="1:7" ht="15">
      <c r="A35" s="9" t="s">
        <v>18</v>
      </c>
      <c r="B35" s="3" t="s">
        <v>19</v>
      </c>
      <c r="C35" s="24"/>
      <c r="D35" s="24"/>
      <c r="E35" s="24"/>
      <c r="F35" s="25"/>
      <c r="G35" s="19"/>
    </row>
    <row r="36" spans="1:7" ht="15">
      <c r="A36" s="9"/>
      <c r="B36" s="3"/>
      <c r="C36" s="24"/>
      <c r="D36" s="24"/>
      <c r="E36" s="24"/>
      <c r="F36" s="25"/>
      <c r="G36" s="19"/>
    </row>
    <row r="37" spans="1:7" ht="30">
      <c r="A37" s="9" t="s">
        <v>20</v>
      </c>
      <c r="B37" s="28" t="s">
        <v>26</v>
      </c>
      <c r="C37" s="24">
        <f>+C33-C35</f>
        <v>3965267.680000004</v>
      </c>
      <c r="D37" s="24">
        <f>+D33-D35</f>
        <v>6105201.049999995</v>
      </c>
      <c r="E37" s="24">
        <f>+E33-E35</f>
        <v>7409193.113002898</v>
      </c>
      <c r="F37" s="25">
        <f>+F33-F35</f>
        <v>9575140.878062405</v>
      </c>
      <c r="G37" s="19"/>
    </row>
    <row r="38" spans="1:7" ht="15">
      <c r="A38" s="9"/>
      <c r="B38" s="3"/>
      <c r="C38" s="24"/>
      <c r="D38" s="24"/>
      <c r="E38" s="24"/>
      <c r="F38" s="25"/>
      <c r="G38" s="19"/>
    </row>
    <row r="39" spans="1:7" ht="15">
      <c r="A39" s="9"/>
      <c r="B39" s="3" t="s">
        <v>21</v>
      </c>
      <c r="C39" s="24"/>
      <c r="D39" s="24"/>
      <c r="E39" s="24"/>
      <c r="F39" s="25"/>
      <c r="G39" s="19"/>
    </row>
    <row r="40" spans="1:7" ht="15">
      <c r="A40" s="9"/>
      <c r="B40" s="20" t="s">
        <v>27</v>
      </c>
      <c r="C40" s="24"/>
      <c r="D40" s="24"/>
      <c r="E40" s="24"/>
      <c r="F40" s="25"/>
      <c r="G40" s="19"/>
    </row>
    <row r="41" spans="1:7" ht="15">
      <c r="A41" s="9"/>
      <c r="B41" s="20" t="s">
        <v>28</v>
      </c>
      <c r="C41" s="24"/>
      <c r="D41" s="24"/>
      <c r="E41" s="24"/>
      <c r="F41" s="25"/>
      <c r="G41" s="19"/>
    </row>
    <row r="42" spans="1:7" ht="15">
      <c r="A42" s="9"/>
      <c r="B42" s="20"/>
      <c r="C42" s="24"/>
      <c r="D42" s="24"/>
      <c r="E42" s="24"/>
      <c r="F42" s="25"/>
      <c r="G42" s="19"/>
    </row>
    <row r="43" spans="1:7" ht="15">
      <c r="A43" s="9" t="s">
        <v>22</v>
      </c>
      <c r="B43" s="20" t="s">
        <v>23</v>
      </c>
      <c r="C43" s="24">
        <f>+C37+C40+C41</f>
        <v>3965267.680000004</v>
      </c>
      <c r="D43" s="24">
        <f>+D37+D40+D41</f>
        <v>6105201.049999995</v>
      </c>
      <c r="E43" s="24">
        <f>+E37+E40+E41</f>
        <v>7409193.113002898</v>
      </c>
      <c r="F43" s="25">
        <f>+F37+F40+F41</f>
        <v>9575140.878062405</v>
      </c>
      <c r="G43" s="19"/>
    </row>
    <row r="44" spans="1:7" ht="15">
      <c r="A44" s="8"/>
      <c r="B44" s="4"/>
      <c r="C44" s="26"/>
      <c r="D44" s="26"/>
      <c r="E44" s="26"/>
      <c r="F44" s="27"/>
      <c r="G44" s="19"/>
    </row>
    <row r="45" spans="1:7" ht="15">
      <c r="A45" s="9"/>
      <c r="B45" s="3"/>
      <c r="C45" s="35"/>
      <c r="D45" s="35"/>
      <c r="E45" s="35"/>
      <c r="F45" s="35"/>
      <c r="G45" s="19"/>
    </row>
    <row r="46" spans="1:7" ht="15">
      <c r="A46" s="9"/>
      <c r="B46" s="3"/>
      <c r="C46" s="35"/>
      <c r="D46" s="35"/>
      <c r="E46" s="35"/>
      <c r="F46" s="3"/>
      <c r="G46" s="37"/>
    </row>
    <row r="47" spans="1:7" ht="15">
      <c r="A47" s="9" t="s">
        <v>43</v>
      </c>
      <c r="B47" s="3"/>
      <c r="C47" s="3"/>
      <c r="D47" s="3" t="s">
        <v>44</v>
      </c>
      <c r="E47" s="3"/>
      <c r="F47" s="3"/>
      <c r="G47" s="19"/>
    </row>
    <row r="48" spans="1:7" ht="15">
      <c r="A48" s="9"/>
      <c r="B48" s="3"/>
      <c r="C48" s="3"/>
      <c r="D48" s="3"/>
      <c r="E48" s="3"/>
      <c r="F48" s="3"/>
      <c r="G48" s="19"/>
    </row>
    <row r="49" spans="1:7" ht="15">
      <c r="A49" s="9"/>
      <c r="B49" s="3"/>
      <c r="C49" s="3"/>
      <c r="D49" s="3"/>
      <c r="E49" s="3"/>
      <c r="F49" s="3"/>
      <c r="G49" s="19"/>
    </row>
    <row r="50" spans="1:9" ht="15">
      <c r="A50" s="9" t="s">
        <v>53</v>
      </c>
      <c r="B50" s="21"/>
      <c r="C50" s="3"/>
      <c r="D50" s="3" t="s">
        <v>53</v>
      </c>
      <c r="E50" s="3"/>
      <c r="F50" s="4"/>
      <c r="G50" s="19"/>
      <c r="I50" s="3"/>
    </row>
    <row r="51" spans="1:9" ht="15">
      <c r="A51" s="9" t="s">
        <v>55</v>
      </c>
      <c r="B51" s="3"/>
      <c r="C51" s="3"/>
      <c r="D51" s="3" t="s">
        <v>54</v>
      </c>
      <c r="E51" s="2"/>
      <c r="F51" s="2" t="s">
        <v>56</v>
      </c>
      <c r="G51" s="19"/>
      <c r="I51" s="22"/>
    </row>
    <row r="52" spans="1:7" ht="15">
      <c r="A52" s="9"/>
      <c r="B52" s="3"/>
      <c r="C52" s="3"/>
      <c r="D52" s="3"/>
      <c r="E52" s="3"/>
      <c r="F52" s="3"/>
      <c r="G52" s="19"/>
    </row>
    <row r="53" spans="1:7" ht="15">
      <c r="A53" s="9" t="s">
        <v>45</v>
      </c>
      <c r="B53" s="3"/>
      <c r="C53" s="3"/>
      <c r="D53" s="3"/>
      <c r="E53" s="3"/>
      <c r="F53" s="3"/>
      <c r="G53" s="19"/>
    </row>
    <row r="54" spans="1:7" ht="15">
      <c r="A54" s="9"/>
      <c r="B54" s="3"/>
      <c r="C54" s="3"/>
      <c r="D54" s="3"/>
      <c r="E54" s="3"/>
      <c r="F54" s="3"/>
      <c r="G54" s="19"/>
    </row>
    <row r="55" spans="1:7" ht="15">
      <c r="A55" s="9"/>
      <c r="B55" s="3"/>
      <c r="C55" s="3"/>
      <c r="D55" s="3"/>
      <c r="E55" s="3"/>
      <c r="F55" s="3"/>
      <c r="G55" s="19"/>
    </row>
    <row r="56" spans="1:7" ht="15">
      <c r="A56" s="9" t="s">
        <v>58</v>
      </c>
      <c r="B56" s="3"/>
      <c r="C56" s="3"/>
      <c r="D56" s="3"/>
      <c r="E56" s="3"/>
      <c r="F56" s="3"/>
      <c r="G56" s="19"/>
    </row>
    <row r="57" spans="1:7" ht="15">
      <c r="A57" s="9" t="s">
        <v>57</v>
      </c>
      <c r="B57" s="3"/>
      <c r="C57" s="3"/>
      <c r="D57" s="3"/>
      <c r="E57" s="3"/>
      <c r="F57" s="3"/>
      <c r="G57" s="19"/>
    </row>
    <row r="58" spans="1:7" ht="15">
      <c r="A58" s="8"/>
      <c r="B58" s="4"/>
      <c r="C58" s="4"/>
      <c r="D58" s="4"/>
      <c r="E58" s="4"/>
      <c r="F58" s="4"/>
      <c r="G58" s="7"/>
    </row>
  </sheetData>
  <sheetProtection/>
  <mergeCells count="4">
    <mergeCell ref="A11:B11"/>
    <mergeCell ref="A2:G2"/>
    <mergeCell ref="A3:G3"/>
    <mergeCell ref="A4:G4"/>
  </mergeCells>
  <printOptions/>
  <pageMargins left="0.25" right="0.13" top="0.5" bottom="0.5" header="0.5" footer="0.5"/>
  <pageSetup blackAndWhite="1" horizontalDpi="600" verticalDpi="600" orientation="portrait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6.421875" style="1" customWidth="1"/>
    <col min="2" max="2" width="17.57421875" style="1" bestFit="1" customWidth="1"/>
    <col min="3" max="3" width="4.28125" style="1" customWidth="1"/>
    <col min="4" max="4" width="17.57421875" style="1" bestFit="1" customWidth="1"/>
    <col min="5" max="5" width="9.140625" style="1" customWidth="1"/>
    <col min="6" max="6" width="17.57421875" style="1" bestFit="1" customWidth="1"/>
    <col min="7" max="16384" width="9.140625" style="1" customWidth="1"/>
  </cols>
  <sheetData>
    <row r="1" spans="2:4" ht="15.75">
      <c r="B1" s="31">
        <v>2013</v>
      </c>
      <c r="C1" s="31"/>
      <c r="D1" s="31">
        <v>2014</v>
      </c>
    </row>
    <row r="2" spans="2:4" ht="15.75">
      <c r="B2" s="31"/>
      <c r="C2" s="31"/>
      <c r="D2" s="31"/>
    </row>
    <row r="3" spans="1:4" ht="15">
      <c r="A3" s="1" t="s">
        <v>49</v>
      </c>
      <c r="B3" s="32">
        <v>51280804</v>
      </c>
      <c r="D3" s="33">
        <v>57112000</v>
      </c>
    </row>
    <row r="5" spans="1:6" ht="15">
      <c r="A5" s="1" t="s">
        <v>50</v>
      </c>
      <c r="B5" s="34">
        <f>+B3-38000000</f>
        <v>13280804</v>
      </c>
      <c r="D5" s="32">
        <v>9575140.878062405</v>
      </c>
      <c r="F5" s="34">
        <f>+B3-B5</f>
        <v>38000000</v>
      </c>
    </row>
    <row r="7" spans="1:4" ht="15">
      <c r="A7" s="1" t="s">
        <v>51</v>
      </c>
      <c r="B7" s="30">
        <v>0.75</v>
      </c>
      <c r="D7" s="30">
        <v>0.72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biss-win95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melrose</dc:creator>
  <cp:keywords/>
  <dc:description/>
  <cp:lastModifiedBy>Gigi</cp:lastModifiedBy>
  <cp:lastPrinted>2014-09-16T01:54:23Z</cp:lastPrinted>
  <dcterms:created xsi:type="dcterms:W3CDTF">1998-01-09T02:49:53Z</dcterms:created>
  <dcterms:modified xsi:type="dcterms:W3CDTF">2014-09-16T01:58:03Z</dcterms:modified>
  <cp:category/>
  <cp:version/>
  <cp:contentType/>
  <cp:contentStatus/>
</cp:coreProperties>
</file>